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<sst xmlns="http://schemas.openxmlformats.org/spreadsheetml/2006/main" count="5815" uniqueCount="1494">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</sst>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BP35" sqref="BP35"/>
    </sheetView>
  </sheetViews>
  <sheetFormatPr defaultColWidth="9" defaultRowHeight="25.5"/>
  <cols>
    <col min="2" max="2" width="10.625" customWidth="1"/>
    <col min="3" max="3" width="25.625" customWidth="1"/>
    <col min="4" max="5" width="8.4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93.3333333333333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0.27</v>
      </c>
      <c r="BF8" s="773">
        <v>0.07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466.666666666667</v>
      </c>
      <c r="CA8" s="833">
        <f t="shared" si="6"/>
        <v>466.666666666667</v>
      </c>
      <c r="CB8" s="833">
        <f t="shared" si="6"/>
        <v>70</v>
      </c>
      <c r="CC8" s="833">
        <f t="shared" si="6"/>
        <v>51.8518518518518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 t="str">
        <f t="shared" si="8"/>
        <v>-</v>
      </c>
      <c r="CA10" s="837">
        <f t="shared" si="6"/>
        <v>280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3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10</v>
      </c>
      <c r="AW11" s="1032">
        <v>17</v>
      </c>
      <c r="AX11" s="1032">
        <v>13</v>
      </c>
      <c r="AY11" s="1032">
        <v>12</v>
      </c>
      <c r="AZ11" s="1032">
        <v>3</v>
      </c>
      <c r="BA11" s="1035">
        <v>3</v>
      </c>
      <c r="BB11" s="1031">
        <v>0.44</v>
      </c>
      <c r="BC11" s="1032">
        <v>1.19</v>
      </c>
      <c r="BD11" s="1032">
        <v>0.81</v>
      </c>
      <c r="BE11" s="1032">
        <v>0.36</v>
      </c>
      <c r="BF11" s="1032">
        <v>0.12</v>
      </c>
      <c r="BG11" s="1035">
        <v>0.12</v>
      </c>
      <c r="BH11" s="1049">
        <f t="shared" si="0"/>
        <v>4</v>
      </c>
      <c r="BI11" s="799">
        <f t="shared" si="1"/>
        <v>5</v>
      </c>
      <c r="BJ11" s="799">
        <f t="shared" si="2"/>
        <v>5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>
        <v>3</v>
      </c>
      <c r="BP11" s="1014"/>
      <c r="BQ11" s="1014"/>
      <c r="BR11" s="1014"/>
      <c r="BS11" s="1002"/>
      <c r="BT11" s="798">
        <f t="shared" si="7"/>
        <v>4</v>
      </c>
      <c r="BU11" s="814">
        <f t="shared" si="5"/>
        <v>8</v>
      </c>
      <c r="BV11" s="814">
        <f t="shared" si="5"/>
        <v>5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63.6363636363636</v>
      </c>
      <c r="CA11" s="1060">
        <f t="shared" si="6"/>
        <v>47.0588235294118</v>
      </c>
      <c r="CB11" s="1060">
        <f t="shared" si="6"/>
        <v>43.2098765432099</v>
      </c>
      <c r="CC11" s="1060">
        <f t="shared" si="6"/>
        <v>97.2222222222222</v>
      </c>
      <c r="CD11" s="1060">
        <f t="shared" si="6"/>
        <v>175</v>
      </c>
      <c r="CE11" s="1079">
        <f t="shared" si="6"/>
        <v>233.333333333333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1</v>
      </c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>
        <v>1</v>
      </c>
      <c r="AH12" s="967">
        <v>1</v>
      </c>
      <c r="AI12" s="1003"/>
      <c r="AJ12" s="577">
        <v>3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12</v>
      </c>
      <c r="AQ12" s="1037">
        <v>11</v>
      </c>
      <c r="AR12" s="1037">
        <v>9</v>
      </c>
      <c r="AS12" s="1037">
        <v>7</v>
      </c>
      <c r="AT12" s="1037">
        <v>2</v>
      </c>
      <c r="AU12" s="1038">
        <v>3</v>
      </c>
      <c r="AV12" s="1036">
        <v>16</v>
      </c>
      <c r="AW12" s="1037">
        <v>14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0.88</v>
      </c>
      <c r="BC12" s="1037">
        <v>0.6</v>
      </c>
      <c r="BD12" s="1037">
        <v>0.87</v>
      </c>
      <c r="BE12" s="1037">
        <v>0.75</v>
      </c>
      <c r="BF12" s="1037">
        <v>0.44</v>
      </c>
      <c r="BG12" s="1038">
        <v>0.34</v>
      </c>
      <c r="BH12" s="802">
        <f t="shared" si="0"/>
        <v>1</v>
      </c>
      <c r="BI12" s="803">
        <f t="shared" si="1"/>
        <v>6</v>
      </c>
      <c r="BJ12" s="803">
        <f t="shared" si="2"/>
        <v>7</v>
      </c>
      <c r="BK12" s="803">
        <f t="shared" si="3"/>
        <v>3</v>
      </c>
      <c r="BL12" s="803">
        <f t="shared" si="4"/>
        <v>0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6</v>
      </c>
      <c r="BV12" s="818">
        <f t="shared" si="5"/>
        <v>7</v>
      </c>
      <c r="BW12" s="818">
        <f t="shared" si="5"/>
        <v>3</v>
      </c>
      <c r="BX12" s="818">
        <f t="shared" si="5"/>
        <v>0</v>
      </c>
      <c r="BY12" s="1067">
        <f t="shared" si="5"/>
        <v>3</v>
      </c>
      <c r="BZ12" s="1068">
        <f t="shared" si="8"/>
        <v>7.95454545454546</v>
      </c>
      <c r="CA12" s="1069">
        <f t="shared" si="6"/>
        <v>70</v>
      </c>
      <c r="CB12" s="1069">
        <f t="shared" si="6"/>
        <v>56.3218390804598</v>
      </c>
      <c r="CC12" s="1069">
        <f t="shared" si="6"/>
        <v>28</v>
      </c>
      <c r="CD12" s="1069">
        <f t="shared" si="6"/>
        <v>0</v>
      </c>
      <c r="CE12" s="1080">
        <f t="shared" si="6"/>
        <v>61.7647058823529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4</v>
      </c>
      <c r="AE13" s="704">
        <v>1</v>
      </c>
      <c r="AF13" s="704">
        <v>2</v>
      </c>
      <c r="AG13" s="704"/>
      <c r="AH13" s="704"/>
      <c r="AI13" s="987"/>
      <c r="AJ13" s="703">
        <v>9</v>
      </c>
      <c r="AK13" s="704">
        <v>8</v>
      </c>
      <c r="AL13" s="704">
        <v>5</v>
      </c>
      <c r="AM13" s="1028"/>
      <c r="AN13" s="1028">
        <v>1</v>
      </c>
      <c r="AO13" s="987"/>
      <c r="AP13" s="1031">
        <v>32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50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3.83</v>
      </c>
      <c r="BC13" s="1032">
        <v>1.62</v>
      </c>
      <c r="BD13" s="1032">
        <v>1.4</v>
      </c>
      <c r="BE13" s="1032">
        <v>0.28</v>
      </c>
      <c r="BF13" s="1032">
        <v>0.29</v>
      </c>
      <c r="BG13" s="990"/>
      <c r="BH13" s="1049">
        <f t="shared" si="0"/>
        <v>4</v>
      </c>
      <c r="BI13" s="799">
        <f t="shared" si="1"/>
        <v>10</v>
      </c>
      <c r="BJ13" s="799">
        <f t="shared" si="2"/>
        <v>8</v>
      </c>
      <c r="BK13" s="799">
        <f t="shared" si="3"/>
        <v>3</v>
      </c>
      <c r="BL13" s="799">
        <f t="shared" si="4"/>
        <v>6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4</v>
      </c>
      <c r="BU13" s="814">
        <f t="shared" si="5"/>
        <v>10</v>
      </c>
      <c r="BV13" s="814">
        <f t="shared" si="5"/>
        <v>8</v>
      </c>
      <c r="BW13" s="814">
        <f t="shared" ref="BW13:BW15" si="9">BK13+BQ13</f>
        <v>3</v>
      </c>
      <c r="BX13" s="814">
        <f t="shared" ref="BX13:BX15" si="10">BL13+BR13</f>
        <v>6</v>
      </c>
      <c r="BY13" s="990"/>
      <c r="BZ13" s="1059">
        <f t="shared" si="8"/>
        <v>7.31070496083551</v>
      </c>
      <c r="CA13" s="1060">
        <f t="shared" si="6"/>
        <v>43.2098765432099</v>
      </c>
      <c r="CB13" s="1060">
        <f t="shared" si="6"/>
        <v>40</v>
      </c>
      <c r="CC13" s="1060">
        <f t="shared" ref="CC13:CC15" si="11">IF(BE13&lt;&gt;0,BW13/BE13*7,"-")</f>
        <v>75</v>
      </c>
      <c r="CD13" s="1060">
        <f t="shared" ref="CD13:CD15" si="12">IF(BF13&lt;&gt;0,BX13/BF13*7,"-")</f>
        <v>144.827586206897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5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20</v>
      </c>
      <c r="AQ14" s="773">
        <v>10</v>
      </c>
      <c r="AR14" s="773">
        <v>5</v>
      </c>
      <c r="AS14" s="1040">
        <v>3</v>
      </c>
      <c r="AT14" s="1040"/>
      <c r="AU14" s="995"/>
      <c r="AV14" s="568">
        <v>32</v>
      </c>
      <c r="AW14" s="773">
        <v>21</v>
      </c>
      <c r="AX14" s="773">
        <v>5</v>
      </c>
      <c r="AY14" s="1040">
        <v>5</v>
      </c>
      <c r="AZ14" s="1040">
        <v>1</v>
      </c>
      <c r="BA14" s="995"/>
      <c r="BB14" s="568">
        <v>2.56</v>
      </c>
      <c r="BC14" s="773">
        <v>1.03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5</v>
      </c>
      <c r="BI14" s="1046">
        <f t="shared" si="1"/>
        <v>8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>
        <v>10</v>
      </c>
      <c r="BO14" s="537"/>
      <c r="BP14" s="537"/>
      <c r="BQ14" s="537"/>
      <c r="BR14" s="537"/>
      <c r="BS14" s="995"/>
      <c r="BT14" s="587">
        <f t="shared" si="7"/>
        <v>15</v>
      </c>
      <c r="BU14" s="1061">
        <f t="shared" si="5"/>
        <v>8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41.015625</v>
      </c>
      <c r="CA14" s="833">
        <f t="shared" si="6"/>
        <v>54.368932038835</v>
      </c>
      <c r="CB14" s="833">
        <f t="shared" si="6"/>
        <v>87.5</v>
      </c>
      <c r="CC14" s="833">
        <f t="shared" si="11"/>
        <v>194.444444444444</v>
      </c>
      <c r="CD14" s="833">
        <f t="shared" si="12"/>
        <v>700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12</v>
      </c>
      <c r="M15" s="967">
        <v>8</v>
      </c>
      <c r="N15" s="967">
        <v>7</v>
      </c>
      <c r="O15" s="967">
        <v>5</v>
      </c>
      <c r="P15" s="967">
        <v>1</v>
      </c>
      <c r="Q15" s="996"/>
      <c r="R15" s="997">
        <v>76</v>
      </c>
      <c r="S15" s="998">
        <v>83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6</v>
      </c>
      <c r="AE15" s="967">
        <v>4</v>
      </c>
      <c r="AF15" s="967">
        <v>1</v>
      </c>
      <c r="AG15" s="967"/>
      <c r="AH15" s="967"/>
      <c r="AI15" s="996"/>
      <c r="AJ15" s="577">
        <v>12</v>
      </c>
      <c r="AK15" s="967">
        <v>9</v>
      </c>
      <c r="AL15" s="967">
        <v>2</v>
      </c>
      <c r="AM15" s="1030"/>
      <c r="AN15" s="1030">
        <v>1</v>
      </c>
      <c r="AO15" s="996"/>
      <c r="AP15" s="579">
        <v>26</v>
      </c>
      <c r="AQ15" s="778">
        <v>9</v>
      </c>
      <c r="AR15" s="778">
        <v>9</v>
      </c>
      <c r="AS15" s="1041">
        <v>2</v>
      </c>
      <c r="AT15" s="1041">
        <v>1</v>
      </c>
      <c r="AU15" s="999"/>
      <c r="AV15" s="579">
        <v>64</v>
      </c>
      <c r="AW15" s="778">
        <v>38</v>
      </c>
      <c r="AX15" s="778">
        <v>27</v>
      </c>
      <c r="AY15" s="1041">
        <v>4</v>
      </c>
      <c r="AZ15" s="1041">
        <v>1</v>
      </c>
      <c r="BA15" s="999"/>
      <c r="BB15" s="579">
        <v>3.65</v>
      </c>
      <c r="BC15" s="778">
        <v>2.14</v>
      </c>
      <c r="BD15" s="778">
        <v>1.38</v>
      </c>
      <c r="BE15" s="778">
        <v>0.13</v>
      </c>
      <c r="BF15" s="778">
        <v>0.12</v>
      </c>
      <c r="BG15" s="999"/>
      <c r="BH15" s="598">
        <f t="shared" si="0"/>
        <v>12</v>
      </c>
      <c r="BI15" s="1048">
        <f t="shared" si="1"/>
        <v>8</v>
      </c>
      <c r="BJ15" s="1048">
        <f t="shared" si="2"/>
        <v>7</v>
      </c>
      <c r="BK15" s="1048">
        <f t="shared" si="3"/>
        <v>5</v>
      </c>
      <c r="BL15" s="1048">
        <f t="shared" si="4"/>
        <v>1</v>
      </c>
      <c r="BM15" s="999"/>
      <c r="BN15" s="578">
        <v>6</v>
      </c>
      <c r="BO15" s="546">
        <v>3</v>
      </c>
      <c r="BP15" s="546"/>
      <c r="BQ15" s="546"/>
      <c r="BR15" s="546"/>
      <c r="BS15" s="999"/>
      <c r="BT15" s="599">
        <f t="shared" si="7"/>
        <v>18</v>
      </c>
      <c r="BU15" s="1065">
        <f t="shared" si="5"/>
        <v>11</v>
      </c>
      <c r="BV15" s="1065">
        <f t="shared" si="5"/>
        <v>7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34.5205479452055</v>
      </c>
      <c r="CA15" s="837">
        <f t="shared" si="6"/>
        <v>35.9813084112149</v>
      </c>
      <c r="CB15" s="837">
        <f t="shared" si="6"/>
        <v>35.5072463768116</v>
      </c>
      <c r="CC15" s="837">
        <f t="shared" si="11"/>
        <v>269.230769230769</v>
      </c>
      <c r="CD15" s="837">
        <f t="shared" si="12"/>
        <v>58.3333333333333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3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3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140</v>
      </c>
      <c r="CA16" s="1060">
        <f t="shared" si="6"/>
        <v>280</v>
      </c>
      <c r="CB16" s="1060">
        <f t="shared" si="6"/>
        <v>95.4545454545455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22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9</v>
      </c>
      <c r="AY17" s="773">
        <v>5</v>
      </c>
      <c r="AZ17" s="773">
        <v>2</v>
      </c>
      <c r="BA17" s="995"/>
      <c r="BB17" s="568">
        <v>0.94</v>
      </c>
      <c r="BC17" s="773">
        <v>1.46</v>
      </c>
      <c r="BD17" s="773">
        <v>0.6</v>
      </c>
      <c r="BE17" s="773">
        <v>0.32</v>
      </c>
      <c r="BF17" s="773">
        <v>0.39</v>
      </c>
      <c r="BG17" s="995"/>
      <c r="BH17" s="586">
        <f t="shared" si="0"/>
        <v>6</v>
      </c>
      <c r="BI17" s="1046">
        <f t="shared" si="1"/>
        <v>7</v>
      </c>
      <c r="BJ17" s="1046">
        <f t="shared" si="2"/>
        <v>5</v>
      </c>
      <c r="BK17" s="1046">
        <f t="shared" si="3"/>
        <v>3</v>
      </c>
      <c r="BL17" s="1046">
        <f t="shared" si="4"/>
        <v>8</v>
      </c>
      <c r="BM17" s="995"/>
      <c r="BN17" s="567"/>
      <c r="BO17" s="537">
        <v>2</v>
      </c>
      <c r="BP17" s="537"/>
      <c r="BQ17" s="537"/>
      <c r="BR17" s="537"/>
      <c r="BS17" s="995"/>
      <c r="BT17" s="587">
        <f t="shared" si="7"/>
        <v>6</v>
      </c>
      <c r="BU17" s="1061">
        <f t="shared" si="5"/>
        <v>9</v>
      </c>
      <c r="BV17" s="1061">
        <f t="shared" si="5"/>
        <v>5</v>
      </c>
      <c r="BW17" s="1061">
        <f t="shared" si="5"/>
        <v>3</v>
      </c>
      <c r="BX17" s="1061">
        <f t="shared" si="5"/>
        <v>8</v>
      </c>
      <c r="BY17" s="995"/>
      <c r="BZ17" s="832">
        <f t="shared" si="8"/>
        <v>44.6808510638298</v>
      </c>
      <c r="CA17" s="833">
        <f t="shared" si="6"/>
        <v>43.1506849315068</v>
      </c>
      <c r="CB17" s="833">
        <f t="shared" si="6"/>
        <v>58.3333333333333</v>
      </c>
      <c r="CC17" s="833">
        <f t="shared" si="6"/>
        <v>65.625</v>
      </c>
      <c r="CD17" s="833">
        <f t="shared" si="6"/>
        <v>143.589743589744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5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5</v>
      </c>
      <c r="BX18" s="1070">
        <f t="shared" si="5"/>
        <v>3</v>
      </c>
      <c r="BY18" s="1010"/>
      <c r="BZ18" s="844">
        <f t="shared" si="8"/>
        <v>72.4137931034483</v>
      </c>
      <c r="CA18" s="845">
        <f t="shared" si="6"/>
        <v>291.666666666667</v>
      </c>
      <c r="CB18" s="845">
        <f t="shared" si="6"/>
        <v>233.333333333333</v>
      </c>
      <c r="CC18" s="845">
        <f t="shared" si="6"/>
        <v>89.7435897435897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140</v>
      </c>
      <c r="CA20" s="1071">
        <f t="shared" si="8"/>
        <v>350</v>
      </c>
      <c r="CB20" s="1071">
        <f t="shared" si="8"/>
        <v>87.5</v>
      </c>
      <c r="CC20" s="1071">
        <f t="shared" si="8"/>
        <v>200</v>
      </c>
      <c r="CD20" s="1071">
        <f t="shared" si="8"/>
        <v>233.333333333333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70</v>
      </c>
      <c r="CB21" s="1069">
        <f t="shared" si="8"/>
        <v>300</v>
      </c>
      <c r="CC21" s="1069">
        <f t="shared" si="8"/>
        <v>933.333333333333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/>
      <c r="AI22" s="987"/>
      <c r="AJ22" s="703"/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3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1</v>
      </c>
      <c r="BV22" s="814">
        <f t="shared" si="7"/>
        <v>1</v>
      </c>
      <c r="BW22" s="814">
        <f t="shared" si="7"/>
        <v>4</v>
      </c>
      <c r="BX22" s="814">
        <f t="shared" si="7"/>
        <v>0</v>
      </c>
      <c r="BY22" s="990"/>
      <c r="BZ22" s="1059">
        <f t="shared" si="8"/>
        <v>175</v>
      </c>
      <c r="CA22" s="1060">
        <f t="shared" si="8"/>
        <v>31.8181818181818</v>
      </c>
      <c r="CB22" s="1060">
        <f t="shared" si="8"/>
        <v>25.9259259259259</v>
      </c>
      <c r="CC22" s="1060">
        <f t="shared" si="8"/>
        <v>147.368421052632</v>
      </c>
      <c r="CD22" s="1060">
        <f t="shared" si="8"/>
        <v>0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0.69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161.538461538462</v>
      </c>
      <c r="CA24" s="1060">
        <f t="shared" si="8"/>
        <v>82.3529411764706</v>
      </c>
      <c r="CB24" s="1060">
        <f t="shared" si="8"/>
        <v>77.7777777777778</v>
      </c>
      <c r="CC24" s="1060">
        <f t="shared" si="8"/>
        <v>1050</v>
      </c>
      <c r="CD24" s="1060">
        <f t="shared" si="8"/>
        <v>112</v>
      </c>
      <c r="CE24" s="1079">
        <f t="shared" si="8"/>
        <v>350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6</v>
      </c>
      <c r="AU25" s="1043">
        <v>8</v>
      </c>
      <c r="AV25" s="1033">
        <v>18</v>
      </c>
      <c r="AW25" s="1042">
        <v>19</v>
      </c>
      <c r="AX25" s="1042">
        <v>19</v>
      </c>
      <c r="AY25" s="1042">
        <v>19</v>
      </c>
      <c r="AZ25" s="1042">
        <v>17</v>
      </c>
      <c r="BA25" s="1043">
        <v>19</v>
      </c>
      <c r="BB25" s="1033">
        <v>0.7</v>
      </c>
      <c r="BC25" s="1042">
        <v>0.97</v>
      </c>
      <c r="BD25" s="1042">
        <v>0.65</v>
      </c>
      <c r="BE25" s="1042">
        <v>0.86</v>
      </c>
      <c r="BF25" s="1042">
        <v>0.47</v>
      </c>
      <c r="BG25" s="1043">
        <v>0.65</v>
      </c>
      <c r="BH25" s="800">
        <f t="shared" si="0"/>
        <v>6</v>
      </c>
      <c r="BI25" s="801">
        <f t="shared" si="1"/>
        <v>7</v>
      </c>
      <c r="BJ25" s="801">
        <f t="shared" si="2"/>
        <v>5</v>
      </c>
      <c r="BK25" s="801">
        <f t="shared" si="3"/>
        <v>7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72">
        <f t="shared" si="7"/>
        <v>6</v>
      </c>
      <c r="BZ25" s="1063">
        <f t="shared" si="8"/>
        <v>60</v>
      </c>
      <c r="CA25" s="1071">
        <f t="shared" si="8"/>
        <v>50.5154639175258</v>
      </c>
      <c r="CB25" s="1071">
        <f t="shared" si="8"/>
        <v>53.8461538461538</v>
      </c>
      <c r="CC25" s="1071">
        <f t="shared" si="8"/>
        <v>56.9767441860465</v>
      </c>
      <c r="CD25" s="1071">
        <f t="shared" si="8"/>
        <v>74.468085106383</v>
      </c>
      <c r="CE25" s="1082">
        <f t="shared" si="8"/>
        <v>64.6153846153846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3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560</v>
      </c>
      <c r="CA26" s="1071">
        <f t="shared" si="8"/>
        <v>700</v>
      </c>
      <c r="CB26" s="1071">
        <f t="shared" si="8"/>
        <v>164.705882352941</v>
      </c>
      <c r="CC26" s="1071">
        <f t="shared" si="8"/>
        <v>933.333333333333</v>
      </c>
      <c r="CD26" s="1071">
        <f t="shared" si="8"/>
        <v>93.3333333333333</v>
      </c>
      <c r="CE26" s="1082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8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800</v>
      </c>
      <c r="CA27" s="1069">
        <f t="shared" si="8"/>
        <v>87.5</v>
      </c>
      <c r="CB27" s="1069">
        <f t="shared" si="8"/>
        <v>105</v>
      </c>
      <c r="CC27" s="1069" t="str">
        <f t="shared" si="8"/>
        <v>-</v>
      </c>
      <c r="CD27" s="1069">
        <f t="shared" si="8"/>
        <v>700</v>
      </c>
      <c r="CE27" s="1080">
        <f t="shared" si="8"/>
        <v>123.529411764706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1400</v>
      </c>
      <c r="CA28" s="1075">
        <f t="shared" si="8"/>
        <v>300</v>
      </c>
      <c r="CB28" s="1075">
        <f t="shared" si="8"/>
        <v>466.666666666667</v>
      </c>
      <c r="CC28" s="1075">
        <f t="shared" si="8"/>
        <v>2450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7</v>
      </c>
      <c r="Q29" s="987"/>
      <c r="R29" s="1013"/>
      <c r="S29" s="1014">
        <v>4</v>
      </c>
      <c r="T29" s="1014">
        <v>31</v>
      </c>
      <c r="U29" s="1014">
        <v>20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2</v>
      </c>
      <c r="AH29" s="704">
        <v>1</v>
      </c>
      <c r="AI29" s="987"/>
      <c r="AJ29" s="703"/>
      <c r="AK29" s="704">
        <v>2</v>
      </c>
      <c r="AL29" s="704">
        <v>5</v>
      </c>
      <c r="AM29" s="704">
        <v>4</v>
      </c>
      <c r="AN29" s="704">
        <v>2</v>
      </c>
      <c r="AO29" s="987"/>
      <c r="AP29" s="1031">
        <v>5</v>
      </c>
      <c r="AQ29" s="1032">
        <v>5</v>
      </c>
      <c r="AR29" s="1032">
        <v>22</v>
      </c>
      <c r="AS29" s="1032">
        <v>8</v>
      </c>
      <c r="AT29" s="1032">
        <v>11</v>
      </c>
      <c r="AU29" s="990"/>
      <c r="AV29" s="1031">
        <v>7</v>
      </c>
      <c r="AW29" s="1032">
        <v>10</v>
      </c>
      <c r="AX29" s="1032">
        <v>32</v>
      </c>
      <c r="AY29" s="1032">
        <v>31</v>
      </c>
      <c r="AZ29" s="1032">
        <v>20</v>
      </c>
      <c r="BA29" s="990"/>
      <c r="BB29" s="1031">
        <v>0.28</v>
      </c>
      <c r="BC29" s="1032">
        <v>0.77</v>
      </c>
      <c r="BD29" s="1032">
        <v>2.07</v>
      </c>
      <c r="BE29" s="1032">
        <v>1.69</v>
      </c>
      <c r="BF29" s="1032">
        <v>0.99</v>
      </c>
      <c r="BG29" s="990"/>
      <c r="BH29" s="1049">
        <f t="shared" si="13"/>
        <v>4</v>
      </c>
      <c r="BI29" s="799">
        <f t="shared" si="13"/>
        <v>7</v>
      </c>
      <c r="BJ29" s="799">
        <f t="shared" si="13"/>
        <v>8</v>
      </c>
      <c r="BK29" s="799">
        <f t="shared" si="13"/>
        <v>6</v>
      </c>
      <c r="BL29" s="799">
        <f>IF($A$1="补货",P29+V29+AB29,P29)</f>
        <v>7</v>
      </c>
      <c r="BM29" s="990"/>
      <c r="BN29" s="1013"/>
      <c r="BO29" s="1014"/>
      <c r="BP29" s="1014">
        <v>3</v>
      </c>
      <c r="BQ29" s="1014">
        <v>2</v>
      </c>
      <c r="BR29" s="1014"/>
      <c r="BS29" s="990"/>
      <c r="BT29" s="798">
        <f t="shared" si="7"/>
        <v>4</v>
      </c>
      <c r="BU29" s="814">
        <f t="shared" si="7"/>
        <v>7</v>
      </c>
      <c r="BV29" s="814">
        <f t="shared" si="7"/>
        <v>11</v>
      </c>
      <c r="BW29" s="814">
        <f t="shared" si="7"/>
        <v>8</v>
      </c>
      <c r="BX29" s="814">
        <f t="shared" si="7"/>
        <v>7</v>
      </c>
      <c r="BY29" s="990"/>
      <c r="BZ29" s="1059">
        <f t="shared" si="8"/>
        <v>100</v>
      </c>
      <c r="CA29" s="1060">
        <f t="shared" si="8"/>
        <v>63.6363636363636</v>
      </c>
      <c r="CB29" s="1060">
        <f t="shared" si="8"/>
        <v>37.1980676328502</v>
      </c>
      <c r="CC29" s="1060">
        <f t="shared" si="8"/>
        <v>33.1360946745562</v>
      </c>
      <c r="CD29" s="1060">
        <f t="shared" si="8"/>
        <v>49.4949494949495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13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2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0.33</v>
      </c>
      <c r="BD30" s="1037">
        <v>0.45</v>
      </c>
      <c r="BE30" s="1037">
        <v>0.9</v>
      </c>
      <c r="BF30" s="1037">
        <v>0.79</v>
      </c>
      <c r="BG30" s="999"/>
      <c r="BH30" s="802">
        <f t="shared" si="13"/>
        <v>3</v>
      </c>
      <c r="BI30" s="803">
        <f t="shared" si="13"/>
        <v>7</v>
      </c>
      <c r="BJ30" s="803">
        <f t="shared" si="13"/>
        <v>3</v>
      </c>
      <c r="BK30" s="803">
        <f t="shared" si="13"/>
        <v>5</v>
      </c>
      <c r="BL30" s="803">
        <f>IF($A$1="补货",P30+V30+AB30,P30)</f>
        <v>5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3</v>
      </c>
      <c r="BU30" s="818">
        <f t="shared" si="7"/>
        <v>7</v>
      </c>
      <c r="BV30" s="818">
        <f t="shared" si="7"/>
        <v>3</v>
      </c>
      <c r="BW30" s="818">
        <f t="shared" si="7"/>
        <v>5</v>
      </c>
      <c r="BX30" s="818">
        <f t="shared" si="7"/>
        <v>5</v>
      </c>
      <c r="BY30" s="999"/>
      <c r="BZ30" s="1068">
        <f t="shared" si="8"/>
        <v>61.7647058823529</v>
      </c>
      <c r="CA30" s="1069">
        <f t="shared" si="8"/>
        <v>148.484848484848</v>
      </c>
      <c r="CB30" s="1069">
        <f t="shared" si="8"/>
        <v>46.6666666666667</v>
      </c>
      <c r="CC30" s="1069">
        <f t="shared" si="8"/>
        <v>38.8888888888889</v>
      </c>
      <c r="CD30" s="1069">
        <f t="shared" si="8"/>
        <v>44.3037974683544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0.41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0</v>
      </c>
      <c r="BI36" s="1052">
        <f>IF($A$1="补货",M36+S36+Y36,M36)</f>
        <v>2</v>
      </c>
      <c r="BJ36" s="1052">
        <f>IF($A$1="补货",N36+T36+Z36,N36)</f>
        <v>0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>
        <v>2</v>
      </c>
      <c r="BO36" s="1023"/>
      <c r="BP36" s="1023">
        <v>2</v>
      </c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>
        <f t="shared" ref="BZ36:CE36" si="25">IF(BB36&lt;&gt;0,BT36/BB36*7,"-")</f>
        <v>51.8518518518518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2</v>
      </c>
      <c r="M6" s="100">
        <f t="shared" si="0"/>
        <v>20.4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1</v>
      </c>
      <c r="M68" s="197">
        <f t="shared" ref="M68:M131" si="2">K68*L68</f>
        <v>11.2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3</v>
      </c>
      <c r="M89" s="104">
        <f t="shared" si="2"/>
        <v>40.5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2</v>
      </c>
      <c r="M128" s="201">
        <f t="shared" si="2"/>
        <v>29.4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2</v>
      </c>
      <c r="M176" s="100">
        <f t="shared" si="6"/>
        <v>25.4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3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108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380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10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6</v>
      </c>
      <c r="G15" s="860">
        <f>'在庫（雨衣）'!BO15</f>
        <v>3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40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2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3</v>
      </c>
      <c r="I29" s="853">
        <f>'在庫（雨衣）'!BQ29</f>
        <v>2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175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2</v>
      </c>
      <c r="G36" s="867">
        <f>'在庫（雨衣）'!BO36</f>
        <v>0</v>
      </c>
      <c r="H36" s="867">
        <f>'在庫（雨衣）'!BP36</f>
        <v>2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144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703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1" activePane="bottomRight" state="frozen"/>
      <selection/>
      <selection pane="topRight"/>
      <selection pane="bottomLeft"/>
      <selection pane="bottomRight" activeCell="BZ15" sqref="BZ15"/>
    </sheetView>
  </sheetViews>
  <sheetFormatPr defaultColWidth="9" defaultRowHeight="25.5"/>
  <cols>
    <col min="2" max="2" width="10.625" customWidth="1"/>
    <col min="3" max="3" width="25.625" customWidth="1"/>
    <col min="4" max="5" width="5.67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4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4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233.333333333333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1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82.3529411764706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350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1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100</v>
      </c>
      <c r="CP11" s="845">
        <f t="shared" si="6"/>
        <v>140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280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1050</v>
      </c>
      <c r="CO13" s="833">
        <f t="shared" si="18"/>
        <v>700</v>
      </c>
      <c r="CP13" s="833" t="str">
        <f t="shared" si="19"/>
        <v>-</v>
      </c>
      <c r="CQ13" s="834">
        <f t="shared" si="7"/>
        <v>700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700</v>
      </c>
      <c r="CQ14" s="834" t="str">
        <f t="shared" si="7"/>
        <v>-</v>
      </c>
      <c r="CR14" s="835">
        <f t="shared" si="20"/>
        <v>140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466.666666666667</v>
      </c>
      <c r="CN15" s="833" t="str">
        <f t="shared" si="17"/>
        <v>-</v>
      </c>
      <c r="CO15" s="833">
        <f t="shared" si="18"/>
        <v>700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>
        <v>0.02</v>
      </c>
      <c r="BO17" s="797"/>
      <c r="BP17" s="790">
        <v>0.02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1050</v>
      </c>
      <c r="CN17" s="845" t="str">
        <f t="shared" si="17"/>
        <v>-</v>
      </c>
      <c r="CO17" s="845">
        <f t="shared" si="18"/>
        <v>466.666666666667</v>
      </c>
      <c r="CP17" s="845">
        <f t="shared" si="19"/>
        <v>700</v>
      </c>
      <c r="CQ17" s="846" t="str">
        <f t="shared" si="7"/>
        <v>-</v>
      </c>
      <c r="CR17" s="847">
        <f t="shared" si="20"/>
        <v>1050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140</v>
      </c>
      <c r="CN18" s="837">
        <f t="shared" si="17"/>
        <v>280</v>
      </c>
      <c r="CO18" s="837">
        <f t="shared" si="18"/>
        <v>100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" activePane="bottomRight" state="frozen"/>
      <selection/>
      <selection pane="topRight"/>
      <selection pane="bottomLeft"/>
      <selection pane="bottomRight" activeCell="R23" sqref="R2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6</v>
      </c>
      <c r="J3" s="564">
        <v>9</v>
      </c>
      <c r="K3" s="564"/>
      <c r="L3" s="563">
        <v>1</v>
      </c>
      <c r="M3" s="563">
        <v>5</v>
      </c>
      <c r="N3" s="565">
        <v>11</v>
      </c>
      <c r="O3" s="565">
        <v>11</v>
      </c>
      <c r="P3" s="565">
        <v>1.06</v>
      </c>
      <c r="Q3" s="584">
        <f t="shared" ref="Q3:Q34" si="0">IF($A$1="补货",I3+J3+K3,I3)</f>
        <v>6</v>
      </c>
      <c r="R3" s="564"/>
      <c r="S3" s="584">
        <f>Q3+R3</f>
        <v>6</v>
      </c>
      <c r="T3" s="585">
        <f>IF(P3&lt;&gt;0,S3/P3*7,"-")</f>
        <v>39.622641509434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>
        <v>15</v>
      </c>
      <c r="J4" s="567">
        <v>8</v>
      </c>
      <c r="K4" s="567">
        <v>70</v>
      </c>
      <c r="L4" s="566">
        <v>6</v>
      </c>
      <c r="M4" s="566">
        <v>26</v>
      </c>
      <c r="N4" s="568">
        <v>45</v>
      </c>
      <c r="O4" s="568">
        <v>56</v>
      </c>
      <c r="P4" s="568">
        <v>5.52</v>
      </c>
      <c r="Q4" s="586">
        <f t="shared" si="0"/>
        <v>15</v>
      </c>
      <c r="R4" s="567">
        <v>8</v>
      </c>
      <c r="S4" s="587">
        <f>Q4+R4</f>
        <v>23</v>
      </c>
      <c r="T4" s="588">
        <f>IF(P4&lt;&gt;0,S4/P4*7,"-")</f>
        <v>29.1666666666667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1</v>
      </c>
      <c r="O7" s="568">
        <v>4</v>
      </c>
      <c r="P7" s="568">
        <v>0.32</v>
      </c>
      <c r="Q7" s="586">
        <f t="shared" si="0"/>
        <v>3</v>
      </c>
      <c r="R7" s="567"/>
      <c r="S7" s="587">
        <f t="shared" si="1"/>
        <v>3</v>
      </c>
      <c r="T7" s="588">
        <f t="shared" si="2"/>
        <v>65.625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3</v>
      </c>
      <c r="R8" s="567"/>
      <c r="S8" s="587">
        <f t="shared" si="1"/>
        <v>3</v>
      </c>
      <c r="T8" s="588">
        <f t="shared" si="2"/>
        <v>95.4545454545455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5</v>
      </c>
      <c r="R9" s="567"/>
      <c r="S9" s="587">
        <f t="shared" si="1"/>
        <v>5</v>
      </c>
      <c r="T9" s="588">
        <f t="shared" si="2"/>
        <v>233.333333333333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116.666666666667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280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121.739130434783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2</v>
      </c>
      <c r="R13" s="581"/>
      <c r="S13" s="596">
        <f t="shared" si="1"/>
        <v>2</v>
      </c>
      <c r="T13" s="597" t="str">
        <f t="shared" si="2"/>
        <v>-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116.666666666667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420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1050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300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300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190.909090909091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4</v>
      </c>
      <c r="J21" s="581"/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71.7948717948718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87.5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5</v>
      </c>
      <c r="J23" s="567">
        <v>17</v>
      </c>
      <c r="K23" s="567">
        <v>10</v>
      </c>
      <c r="L23" s="566">
        <v>3</v>
      </c>
      <c r="M23" s="566">
        <v>4</v>
      </c>
      <c r="N23" s="568">
        <v>11</v>
      </c>
      <c r="O23" s="568">
        <v>15</v>
      </c>
      <c r="P23" s="568">
        <v>1.35</v>
      </c>
      <c r="Q23" s="586">
        <f t="shared" si="0"/>
        <v>5</v>
      </c>
      <c r="R23" s="567">
        <v>2</v>
      </c>
      <c r="S23" s="587">
        <f t="shared" si="1"/>
        <v>7</v>
      </c>
      <c r="T23" s="588">
        <f t="shared" si="2"/>
        <v>36.2962962962963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51.219512195122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59.1549295774648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87.5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147.368421052632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5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43.75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84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2</v>
      </c>
      <c r="R43" s="567"/>
      <c r="S43" s="587">
        <f t="shared" si="1"/>
        <v>2</v>
      </c>
      <c r="T43" s="588" t="str">
        <f t="shared" si="2"/>
        <v>-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100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140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3</v>
      </c>
      <c r="J47" s="567">
        <v>7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0.47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44.6808510638298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87.5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700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41.1764705882353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56.7567567567568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107.692307692308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96.551724137931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58.3333333333333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4</v>
      </c>
      <c r="R62" s="567"/>
      <c r="S62" s="587">
        <f t="shared" si="8"/>
        <v>4</v>
      </c>
      <c r="T62" s="588" t="str">
        <f t="shared" si="9"/>
        <v>-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2</v>
      </c>
      <c r="J64" s="570">
        <v>4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0.96</v>
      </c>
      <c r="Q64" s="589">
        <f t="shared" si="3"/>
        <v>2</v>
      </c>
      <c r="R64" s="570">
        <v>2</v>
      </c>
      <c r="S64" s="590">
        <f t="shared" si="8"/>
        <v>4</v>
      </c>
      <c r="T64" s="591">
        <f t="shared" si="9"/>
        <v>29.1666666666667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700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210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190.909090909091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2</v>
      </c>
      <c r="J64" s="537">
        <v>36</v>
      </c>
      <c r="K64" s="538">
        <f t="shared" si="3"/>
        <v>72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12</v>
      </c>
      <c r="J81" s="550"/>
      <c r="K81" s="550">
        <f>SUM(K3:K80)</f>
        <v>384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55" zoomScaleNormal="55" workbookViewId="0">
      <pane xSplit="10" ySplit="3" topLeftCell="K182" activePane="bottomRight" state="frozen"/>
      <selection/>
      <selection pane="topRight"/>
      <selection pane="bottomLeft"/>
      <selection pane="bottomRight" activeCell="U171" sqref="U17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2800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4</v>
      </c>
      <c r="V5" s="82"/>
      <c r="W5" s="452">
        <f t="shared" si="1"/>
        <v>4</v>
      </c>
      <c r="X5" s="453">
        <f t="shared" si="2"/>
        <v>40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3</v>
      </c>
      <c r="M6" s="437"/>
      <c r="N6" s="62">
        <v>6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1.14</v>
      </c>
      <c r="U6" s="452">
        <f t="shared" si="0"/>
        <v>3</v>
      </c>
      <c r="V6" s="82">
        <v>2</v>
      </c>
      <c r="W6" s="452">
        <f t="shared" si="1"/>
        <v>5</v>
      </c>
      <c r="X6" s="453">
        <f t="shared" si="2"/>
        <v>30.7017543859649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5</v>
      </c>
      <c r="O7" s="65"/>
      <c r="P7" s="440">
        <v>2</v>
      </c>
      <c r="Q7" s="440">
        <v>4</v>
      </c>
      <c r="R7" s="440">
        <v>8</v>
      </c>
      <c r="S7" s="440">
        <v>11</v>
      </c>
      <c r="T7" s="440">
        <v>1.03</v>
      </c>
      <c r="U7" s="454">
        <f t="shared" si="0"/>
        <v>6</v>
      </c>
      <c r="V7" s="84"/>
      <c r="W7" s="455">
        <f t="shared" si="1"/>
        <v>6</v>
      </c>
      <c r="X7" s="456">
        <f t="shared" si="2"/>
        <v>40.7766990291262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4</v>
      </c>
      <c r="T11" s="440">
        <v>0.24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87.5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5</v>
      </c>
      <c r="V14" s="82"/>
      <c r="W14" s="452">
        <f t="shared" si="1"/>
        <v>5</v>
      </c>
      <c r="X14" s="453">
        <f t="shared" si="2"/>
        <v>47.2972972972973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10</v>
      </c>
      <c r="R15" s="440">
        <v>12</v>
      </c>
      <c r="S15" s="440">
        <v>14</v>
      </c>
      <c r="T15" s="440">
        <v>1.49</v>
      </c>
      <c r="U15" s="454">
        <f t="shared" si="0"/>
        <v>8</v>
      </c>
      <c r="V15" s="84"/>
      <c r="W15" s="455">
        <f t="shared" si="1"/>
        <v>8</v>
      </c>
      <c r="X15" s="456">
        <f t="shared" si="2"/>
        <v>37.5838926174497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>
        <v>10</v>
      </c>
      <c r="M16" s="441"/>
      <c r="N16" s="67">
        <v>90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10</v>
      </c>
      <c r="V16" s="68"/>
      <c r="W16" s="458">
        <f t="shared" si="1"/>
        <v>10</v>
      </c>
      <c r="X16" s="459">
        <f t="shared" si="2"/>
        <v>49.645390070922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15</v>
      </c>
      <c r="M17" s="437"/>
      <c r="N17" s="62">
        <v>85</v>
      </c>
      <c r="O17" s="62">
        <v>100</v>
      </c>
      <c r="P17" s="438">
        <v>1</v>
      </c>
      <c r="Q17" s="438">
        <v>11</v>
      </c>
      <c r="R17" s="438">
        <v>36</v>
      </c>
      <c r="S17" s="438">
        <v>52</v>
      </c>
      <c r="T17" s="438">
        <v>2.99</v>
      </c>
      <c r="U17" s="452">
        <f t="shared" si="0"/>
        <v>15</v>
      </c>
      <c r="V17" s="82"/>
      <c r="W17" s="452">
        <f t="shared" si="1"/>
        <v>15</v>
      </c>
      <c r="X17" s="453">
        <f t="shared" si="2"/>
        <v>35.1170568561873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21</v>
      </c>
      <c r="M18" s="439"/>
      <c r="N18" s="65">
        <v>229</v>
      </c>
      <c r="O18" s="65"/>
      <c r="P18" s="440">
        <v>4</v>
      </c>
      <c r="Q18" s="440">
        <v>16</v>
      </c>
      <c r="R18" s="440">
        <v>40</v>
      </c>
      <c r="S18" s="440">
        <v>53</v>
      </c>
      <c r="T18" s="440">
        <v>3.94</v>
      </c>
      <c r="U18" s="454">
        <f t="shared" si="0"/>
        <v>21</v>
      </c>
      <c r="V18" s="84"/>
      <c r="W18" s="455">
        <f t="shared" si="1"/>
        <v>21</v>
      </c>
      <c r="X18" s="456">
        <f t="shared" si="2"/>
        <v>37.3096446700508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500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72.9166666666667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9</v>
      </c>
      <c r="M25" s="439"/>
      <c r="N25" s="65">
        <v>130</v>
      </c>
      <c r="O25" s="65">
        <v>70</v>
      </c>
      <c r="P25" s="440">
        <v>2</v>
      </c>
      <c r="Q25" s="440">
        <v>8</v>
      </c>
      <c r="R25" s="440">
        <v>19</v>
      </c>
      <c r="S25" s="440">
        <v>30</v>
      </c>
      <c r="T25" s="440">
        <v>2.34</v>
      </c>
      <c r="U25" s="454">
        <f t="shared" si="0"/>
        <v>9</v>
      </c>
      <c r="V25" s="84">
        <v>5</v>
      </c>
      <c r="W25" s="455">
        <f t="shared" si="3"/>
        <v>14</v>
      </c>
      <c r="X25" s="456">
        <f t="shared" si="4"/>
        <v>41.8803418803419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700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4</v>
      </c>
      <c r="V28" s="83"/>
      <c r="W28" s="465">
        <f t="shared" si="3"/>
        <v>4</v>
      </c>
      <c r="X28" s="466">
        <f t="shared" si="4"/>
        <v>57.1428571428571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2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2</v>
      </c>
      <c r="V29" s="84">
        <v>2</v>
      </c>
      <c r="W29" s="468">
        <f t="shared" si="3"/>
        <v>4</v>
      </c>
      <c r="X29" s="456">
        <f t="shared" si="4"/>
        <v>57.1428571428571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700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3</v>
      </c>
      <c r="V32" s="82"/>
      <c r="W32" s="463">
        <f t="shared" si="3"/>
        <v>3</v>
      </c>
      <c r="X32" s="453">
        <f t="shared" si="4"/>
        <v>65.625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5</v>
      </c>
      <c r="V33" s="84"/>
      <c r="W33" s="468">
        <f t="shared" si="3"/>
        <v>5</v>
      </c>
      <c r="X33" s="456">
        <f t="shared" si="4"/>
        <v>47.9452054794521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2</v>
      </c>
      <c r="V35" s="82"/>
      <c r="W35" s="463">
        <f t="shared" si="3"/>
        <v>2</v>
      </c>
      <c r="X35" s="453">
        <f t="shared" si="4"/>
        <v>31.8181818181818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2</v>
      </c>
      <c r="V36" s="82"/>
      <c r="W36" s="463">
        <f t="shared" si="3"/>
        <v>2</v>
      </c>
      <c r="X36" s="453">
        <f t="shared" si="4"/>
        <v>140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3</v>
      </c>
      <c r="V42" s="82"/>
      <c r="W42" s="463">
        <f t="shared" si="3"/>
        <v>3</v>
      </c>
      <c r="X42" s="453">
        <f t="shared" si="4"/>
        <v>95.4545454545455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3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35.8974358974359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3</v>
      </c>
      <c r="V45" s="68"/>
      <c r="W45" s="461">
        <f t="shared" si="3"/>
        <v>3</v>
      </c>
      <c r="X45" s="459">
        <f t="shared" si="4"/>
        <v>95.4545454545455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17</v>
      </c>
      <c r="O46" s="62"/>
      <c r="P46" s="446">
        <v>1</v>
      </c>
      <c r="Q46" s="446">
        <v>4</v>
      </c>
      <c r="R46" s="446">
        <v>8</v>
      </c>
      <c r="S46" s="446">
        <v>9</v>
      </c>
      <c r="T46" s="438">
        <v>0.85</v>
      </c>
      <c r="U46" s="82">
        <f t="shared" si="0"/>
        <v>4</v>
      </c>
      <c r="V46" s="82"/>
      <c r="W46" s="463">
        <f t="shared" si="3"/>
        <v>4</v>
      </c>
      <c r="X46" s="453">
        <f t="shared" si="4"/>
        <v>32.9411764705882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2</v>
      </c>
      <c r="V49" s="68"/>
      <c r="W49" s="461">
        <f t="shared" si="3"/>
        <v>2</v>
      </c>
      <c r="X49" s="459">
        <f t="shared" si="4"/>
        <v>82.3529411764706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4</v>
      </c>
      <c r="V50" s="82"/>
      <c r="W50" s="463">
        <f t="shared" si="3"/>
        <v>4</v>
      </c>
      <c r="X50" s="453">
        <f t="shared" si="4"/>
        <v>41.7910447761194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4</v>
      </c>
      <c r="M51" s="443"/>
      <c r="N51" s="79">
        <v>2</v>
      </c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2</v>
      </c>
      <c r="N60" s="65">
        <v>12</v>
      </c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1</v>
      </c>
      <c r="V68" s="82">
        <v>1</v>
      </c>
      <c r="W68" s="62">
        <f t="shared" si="5"/>
        <v>2</v>
      </c>
      <c r="X68" s="453">
        <f t="shared" si="6"/>
        <v>200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3</v>
      </c>
      <c r="V69" s="84"/>
      <c r="W69" s="65">
        <f t="shared" si="5"/>
        <v>3</v>
      </c>
      <c r="X69" s="456">
        <f t="shared" si="6"/>
        <v>175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4</v>
      </c>
      <c r="V71" s="82"/>
      <c r="W71" s="452">
        <f t="shared" si="5"/>
        <v>4</v>
      </c>
      <c r="X71" s="453">
        <f t="shared" si="6"/>
        <v>82.3529411764706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5</v>
      </c>
      <c r="V72" s="82"/>
      <c r="W72" s="452">
        <f t="shared" si="5"/>
        <v>5</v>
      </c>
      <c r="X72" s="453">
        <f t="shared" si="6"/>
        <v>50.7246376811594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32.9411764705882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31.4606741573034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2</v>
      </c>
      <c r="V77" s="82"/>
      <c r="W77" s="463">
        <f t="shared" si="5"/>
        <v>2</v>
      </c>
      <c r="X77" s="453" t="str">
        <f t="shared" si="6"/>
        <v>-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4</v>
      </c>
      <c r="V78" s="84"/>
      <c r="W78" s="468">
        <f t="shared" si="5"/>
        <v>4</v>
      </c>
      <c r="X78" s="456">
        <f t="shared" si="6"/>
        <v>147.368421052632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3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3</v>
      </c>
      <c r="V79" s="87"/>
      <c r="W79" s="469">
        <f t="shared" si="5"/>
        <v>3</v>
      </c>
      <c r="X79" s="470">
        <f t="shared" si="6"/>
        <v>77.7777777777778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300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53.8461538461538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5</v>
      </c>
      <c r="S88" s="482">
        <v>14</v>
      </c>
      <c r="T88" s="482">
        <v>0.53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92.4528301886792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1</v>
      </c>
      <c r="M89" s="439"/>
      <c r="N89" s="65">
        <v>118</v>
      </c>
      <c r="O89" s="65"/>
      <c r="P89" s="485">
        <v>1</v>
      </c>
      <c r="Q89" s="485">
        <v>2</v>
      </c>
      <c r="R89" s="485">
        <v>6</v>
      </c>
      <c r="S89" s="485">
        <v>11</v>
      </c>
      <c r="T89" s="485">
        <v>1.02</v>
      </c>
      <c r="U89" s="454">
        <f t="shared" si="11"/>
        <v>1</v>
      </c>
      <c r="V89" s="84">
        <v>3</v>
      </c>
      <c r="W89" s="455">
        <f t="shared" si="13"/>
        <v>4</v>
      </c>
      <c r="X89" s="456">
        <f t="shared" si="12"/>
        <v>27.4509803921569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>
        <v>15</v>
      </c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58.3333333333333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3</v>
      </c>
      <c r="M124" s="437"/>
      <c r="N124" s="62">
        <v>6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3</v>
      </c>
      <c r="V124" s="82"/>
      <c r="W124" s="62">
        <f t="shared" si="14"/>
        <v>3</v>
      </c>
      <c r="X124" s="453">
        <f t="shared" si="15"/>
        <v>47.7272727272727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1</v>
      </c>
      <c r="M125" s="439"/>
      <c r="N125" s="65">
        <v>10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0.62</v>
      </c>
      <c r="U125" s="84">
        <f>IF($A$1="补货",L125+N125+O125,L125)</f>
        <v>1</v>
      </c>
      <c r="V125" s="84">
        <v>2</v>
      </c>
      <c r="W125" s="65">
        <f t="shared" si="14"/>
        <v>3</v>
      </c>
      <c r="X125" s="456">
        <f t="shared" si="15"/>
        <v>33.8709677419355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205.882352941176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91.304347826087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83.3333333333333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89.7435897435897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/>
      <c r="Q140" s="440">
        <v>3</v>
      </c>
      <c r="R140" s="440">
        <v>4</v>
      </c>
      <c r="S140" s="440">
        <v>6</v>
      </c>
      <c r="T140" s="440">
        <v>0.44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840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0</v>
      </c>
      <c r="V158" s="82">
        <v>2</v>
      </c>
      <c r="W158" s="452">
        <f t="shared" si="19"/>
        <v>2</v>
      </c>
      <c r="X158" s="453">
        <f t="shared" si="20"/>
        <v>34.1463414634146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280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116.666666666667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280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19</v>
      </c>
      <c r="T187" s="497">
        <v>0.94</v>
      </c>
      <c r="U187" s="498">
        <f t="shared" si="21"/>
        <v>4</v>
      </c>
      <c r="V187" s="498"/>
      <c r="W187" s="500">
        <f t="shared" si="19"/>
        <v>4</v>
      </c>
      <c r="X187" s="499">
        <f t="shared" si="20"/>
        <v>29.7872340425532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35.8974358974359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2</v>
      </c>
      <c r="M6" s="100">
        <f t="shared" si="0"/>
        <v>20.4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1</v>
      </c>
      <c r="M68" s="418">
        <f t="shared" ref="M68:M131" si="5">K68*L68</f>
        <v>11.2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3</v>
      </c>
      <c r="M89" s="104">
        <f t="shared" si="5"/>
        <v>40.5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2</v>
      </c>
      <c r="M125" s="419">
        <f t="shared" si="5"/>
        <v>29.4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2</v>
      </c>
      <c r="M158" s="100">
        <f t="shared" si="9"/>
        <v>25.4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17</v>
      </c>
      <c r="M190" s="283">
        <f>SUM(M4:M189)</f>
        <v>150.9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topLeftCell="D134" workbookViewId="0">
      <selection activeCell="J201" sqref="J20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8050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4</v>
      </c>
      <c r="S7" s="45"/>
      <c r="T7" s="45">
        <f t="shared" si="0"/>
        <v>4</v>
      </c>
      <c r="U7" s="33">
        <f t="shared" si="1"/>
        <v>63.6363636363636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17</v>
      </c>
      <c r="S12" s="45"/>
      <c r="T12" s="45">
        <f t="shared" si="0"/>
        <v>17</v>
      </c>
      <c r="U12" s="33">
        <f t="shared" si="1"/>
        <v>440.740740740741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2</v>
      </c>
      <c r="O13" s="33">
        <v>4</v>
      </c>
      <c r="P13" s="33">
        <v>4</v>
      </c>
      <c r="Q13" s="43">
        <v>0.34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144.117647058824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7233.33333333333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518.518518518518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34</v>
      </c>
      <c r="S20" s="351"/>
      <c r="T20" s="351">
        <f t="shared" si="0"/>
        <v>34</v>
      </c>
      <c r="U20" s="332">
        <f t="shared" si="1"/>
        <v>743.75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21</v>
      </c>
      <c r="S21" s="355"/>
      <c r="T21" s="355">
        <f t="shared" si="0"/>
        <v>21</v>
      </c>
      <c r="U21" s="335">
        <f t="shared" si="1"/>
        <v>272.222222222222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1190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991.666666666667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13</v>
      </c>
      <c r="K25" s="39"/>
      <c r="L25" s="39"/>
      <c r="M25" s="39">
        <v>3</v>
      </c>
      <c r="N25" s="39">
        <v>7</v>
      </c>
      <c r="O25" s="39">
        <v>7</v>
      </c>
      <c r="P25" s="39">
        <v>10</v>
      </c>
      <c r="Q25" s="48">
        <v>1.34</v>
      </c>
      <c r="R25" s="348">
        <f>IF($A$1="补货",IF(V25="FBA",I25,0)+K25+L25,IF(V25="FBA",I25,J25))</f>
        <v>13</v>
      </c>
      <c r="S25" s="50"/>
      <c r="T25" s="50">
        <f t="shared" si="0"/>
        <v>13</v>
      </c>
      <c r="U25" s="39">
        <f t="shared" si="1"/>
        <v>67.910447761194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9</v>
      </c>
      <c r="Q28" s="43">
        <v>0.74</v>
      </c>
      <c r="R28" s="44">
        <f>IF($A$1="补货",IF(V28="FBA",I28,0)+K28+L28,IF(V28="FBA",I28,J28))</f>
        <v>106</v>
      </c>
      <c r="S28" s="45"/>
      <c r="T28" s="45">
        <f t="shared" si="0"/>
        <v>106</v>
      </c>
      <c r="U28" s="33">
        <f t="shared" si="1"/>
        <v>1002.7027027027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54</v>
      </c>
      <c r="K29" s="33"/>
      <c r="L29" s="33"/>
      <c r="M29" s="33">
        <v>3</v>
      </c>
      <c r="N29" s="33">
        <v>4</v>
      </c>
      <c r="O29" s="33">
        <v>11</v>
      </c>
      <c r="P29" s="33">
        <v>16</v>
      </c>
      <c r="Q29" s="43">
        <v>1.36</v>
      </c>
      <c r="R29" s="44">
        <f>IF($A$1="补货",IF(V29="FBA",I29,0)+K29+L29,IF(V29="FBA",I29,J29))</f>
        <v>54</v>
      </c>
      <c r="S29" s="45"/>
      <c r="T29" s="45">
        <f t="shared" si="0"/>
        <v>54</v>
      </c>
      <c r="U29" s="33">
        <f t="shared" si="1"/>
        <v>277.941176470588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560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1400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2</v>
      </c>
      <c r="O60" s="338">
        <v>4</v>
      </c>
      <c r="P60" s="338">
        <v>5</v>
      </c>
      <c r="Q60" s="357">
        <v>0.51</v>
      </c>
      <c r="R60" s="358">
        <f>IF($A$1="补货",IF(V60="FBA",I60,0)+K60+L60,IF(V60="FBA",I60,J60))</f>
        <v>40</v>
      </c>
      <c r="S60" s="359"/>
      <c r="T60" s="359">
        <f t="shared" si="2"/>
        <v>40</v>
      </c>
      <c r="U60" s="338">
        <f t="shared" si="3"/>
        <v>549.019607843137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4700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2436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33250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0.62</v>
      </c>
      <c r="R74" s="44">
        <f>IF($A$1="补货",IF(V74="FBA",I74,0)+K74+L74,IF(V74="FBA",I74,J74))</f>
        <v>48</v>
      </c>
      <c r="S74" s="45"/>
      <c r="T74" s="45">
        <f t="shared" si="4"/>
        <v>48</v>
      </c>
      <c r="U74" s="33">
        <f t="shared" si="5"/>
        <v>541.935483870968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4340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94</v>
      </c>
      <c r="S79" s="45"/>
      <c r="T79" s="45">
        <f t="shared" si="4"/>
        <v>94</v>
      </c>
      <c r="U79" s="33">
        <f t="shared" si="5"/>
        <v>5483.33333333333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5</v>
      </c>
      <c r="K80" s="33">
        <v>50</v>
      </c>
      <c r="L80" s="33"/>
      <c r="M80" s="33">
        <v>2</v>
      </c>
      <c r="N80" s="33">
        <v>2</v>
      </c>
      <c r="O80" s="33">
        <v>4</v>
      </c>
      <c r="P80" s="33">
        <v>5</v>
      </c>
      <c r="Q80" s="43">
        <v>0.66</v>
      </c>
      <c r="R80" s="44">
        <f>IF($A$1="补货",IF(V80="FBA",I80,0)+K80+L80,IF(V80="FBA",I80,J80))</f>
        <v>5</v>
      </c>
      <c r="S80" s="45"/>
      <c r="T80" s="45">
        <f t="shared" si="4"/>
        <v>5</v>
      </c>
      <c r="U80" s="33">
        <f t="shared" si="5"/>
        <v>53.030303030303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/>
      <c r="K81" s="33">
        <v>88</v>
      </c>
      <c r="L81" s="33"/>
      <c r="M81" s="33">
        <v>3</v>
      </c>
      <c r="N81" s="33">
        <v>3</v>
      </c>
      <c r="O81" s="33">
        <v>3</v>
      </c>
      <c r="P81" s="33">
        <v>3</v>
      </c>
      <c r="Q81" s="43">
        <v>0.81</v>
      </c>
      <c r="R81" s="44">
        <f>IF($A$1="补货",IF(V81="FBA",I81,0)+K81+L81,IF(V81="FBA",I81,J81))</f>
        <v>0</v>
      </c>
      <c r="S81" s="45"/>
      <c r="T81" s="45">
        <f t="shared" si="4"/>
        <v>0</v>
      </c>
      <c r="U81" s="33">
        <f t="shared" si="5"/>
        <v>0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400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8</v>
      </c>
      <c r="S83" s="50"/>
      <c r="T83" s="50">
        <f t="shared" si="4"/>
        <v>8</v>
      </c>
      <c r="U83" s="39">
        <f t="shared" si="5"/>
        <v>400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8</v>
      </c>
      <c r="S84" s="346"/>
      <c r="T84" s="346">
        <f t="shared" si="4"/>
        <v>8</v>
      </c>
      <c r="U84" s="329">
        <f t="shared" si="5"/>
        <v>280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7</v>
      </c>
      <c r="S85" s="45"/>
      <c r="T85" s="45">
        <f t="shared" si="4"/>
        <v>7</v>
      </c>
      <c r="U85" s="33" t="str">
        <f t="shared" si="5"/>
        <v>-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3</v>
      </c>
      <c r="S86" s="45"/>
      <c r="T86" s="45">
        <f t="shared" si="4"/>
        <v>3</v>
      </c>
      <c r="U86" s="33">
        <f t="shared" si="5"/>
        <v>175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155.555555555556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4</v>
      </c>
      <c r="S91" s="50"/>
      <c r="T91" s="50">
        <f t="shared" si="4"/>
        <v>4</v>
      </c>
      <c r="U91" s="39">
        <f t="shared" si="5"/>
        <v>51.8518518518518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 t="str">
        <f t="shared" si="5"/>
        <v>-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2</v>
      </c>
      <c r="S104" s="355"/>
      <c r="T104" s="355">
        <f t="shared" si="4"/>
        <v>2</v>
      </c>
      <c r="U104" s="335">
        <f t="shared" si="5"/>
        <v>116.666666666667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22</v>
      </c>
      <c r="P108" s="338">
        <v>30</v>
      </c>
      <c r="Q108" s="357">
        <v>2.4</v>
      </c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>
        <f t="shared" si="5"/>
        <v>0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750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3080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116.666666666667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/>
      <c r="O121" s="39">
        <v>1</v>
      </c>
      <c r="P121" s="39">
        <v>1</v>
      </c>
      <c r="Q121" s="48">
        <v>0.05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11</v>
      </c>
      <c r="S123" s="343"/>
      <c r="T123" s="343">
        <f t="shared" si="4"/>
        <v>11</v>
      </c>
      <c r="U123" s="36">
        <f t="shared" si="5"/>
        <v>187.80487804878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5</v>
      </c>
      <c r="J124" s="328"/>
      <c r="K124" s="329"/>
      <c r="L124" s="329"/>
      <c r="M124" s="329">
        <v>4</v>
      </c>
      <c r="N124" s="329">
        <v>8</v>
      </c>
      <c r="O124" s="329">
        <v>14</v>
      </c>
      <c r="P124" s="329">
        <v>22</v>
      </c>
      <c r="Q124" s="344">
        <v>1.99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17.5879396984925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/>
      <c r="J125" s="32"/>
      <c r="K125" s="33"/>
      <c r="L125" s="33"/>
      <c r="M125" s="33"/>
      <c r="N125" s="33">
        <v>4</v>
      </c>
      <c r="O125" s="33">
        <v>11</v>
      </c>
      <c r="P125" s="33">
        <v>18</v>
      </c>
      <c r="Q125" s="43">
        <v>0.94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20</v>
      </c>
      <c r="J126" s="32"/>
      <c r="K126" s="33">
        <v>67</v>
      </c>
      <c r="L126" s="33"/>
      <c r="M126" s="33">
        <v>2</v>
      </c>
      <c r="N126" s="33">
        <v>4</v>
      </c>
      <c r="O126" s="33">
        <v>8</v>
      </c>
      <c r="P126" s="33">
        <v>11</v>
      </c>
      <c r="Q126" s="43">
        <v>1.38</v>
      </c>
      <c r="R126" s="44">
        <f>IF($A$1="补货",IF(V126="FBA",I126,0)+K126+L126,IF(V126="FBA",I126,J126))</f>
        <v>20</v>
      </c>
      <c r="S126" s="45"/>
      <c r="T126" s="45">
        <f t="shared" si="4"/>
        <v>20</v>
      </c>
      <c r="U126" s="33">
        <f t="shared" si="5"/>
        <v>101.449275362319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27</v>
      </c>
      <c r="J127" s="38"/>
      <c r="K127" s="39">
        <v>128</v>
      </c>
      <c r="L127" s="39"/>
      <c r="M127" s="39">
        <v>5</v>
      </c>
      <c r="N127" s="39">
        <v>7</v>
      </c>
      <c r="O127" s="39">
        <v>15</v>
      </c>
      <c r="P127" s="39">
        <v>27</v>
      </c>
      <c r="Q127" s="48">
        <v>2.88</v>
      </c>
      <c r="R127" s="348">
        <f>IF($A$1="补货",IF(V127="FBA",I127,0)+K127+L127,IF(V127="FBA",I127,J127))</f>
        <v>27</v>
      </c>
      <c r="S127" s="50"/>
      <c r="T127" s="50">
        <f t="shared" si="4"/>
        <v>27</v>
      </c>
      <c r="U127" s="39">
        <f t="shared" si="5"/>
        <v>65.625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17</v>
      </c>
      <c r="J128" s="328"/>
      <c r="K128" s="329">
        <v>41</v>
      </c>
      <c r="L128" s="329"/>
      <c r="M128" s="329">
        <v>1</v>
      </c>
      <c r="N128" s="329">
        <v>3</v>
      </c>
      <c r="O128" s="329">
        <v>3</v>
      </c>
      <c r="P128" s="329">
        <v>3</v>
      </c>
      <c r="Q128" s="344">
        <v>0.51</v>
      </c>
      <c r="R128" s="345">
        <f>IF($A$1="补货",IF(V128="FBA",I128,0)+K128+L128,IF(V128="FBA",I128,J128))</f>
        <v>17</v>
      </c>
      <c r="S128" s="346"/>
      <c r="T128" s="346">
        <f t="shared" ref="T128:T145" si="6">R128+S128</f>
        <v>17</v>
      </c>
      <c r="U128" s="329">
        <f t="shared" ref="U128:U145" si="7">IF(Q128&gt;0,T128/Q128*7,"-")</f>
        <v>233.333333333333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14</v>
      </c>
      <c r="P129" s="33">
        <v>21</v>
      </c>
      <c r="Q129" s="43">
        <v>1.39</v>
      </c>
      <c r="R129" s="44">
        <f>IF($A$1="补货",IF(V129="FBA",I129,0)+K129+L129,IF(V129="FBA",I129,J129))</f>
        <v>10</v>
      </c>
      <c r="S129" s="45"/>
      <c r="T129" s="45">
        <f t="shared" si="6"/>
        <v>10</v>
      </c>
      <c r="U129" s="33">
        <f t="shared" si="7"/>
        <v>50.3597122302158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25</v>
      </c>
      <c r="J130" s="32"/>
      <c r="K130" s="33">
        <v>95</v>
      </c>
      <c r="L130" s="33"/>
      <c r="M130" s="33">
        <v>5</v>
      </c>
      <c r="N130" s="33">
        <v>41</v>
      </c>
      <c r="O130" s="33">
        <v>82</v>
      </c>
      <c r="P130" s="33">
        <v>109</v>
      </c>
      <c r="Q130" s="43">
        <v>9.24</v>
      </c>
      <c r="R130" s="44">
        <f>IF($A$1="补货",IF(V130="FBA",I130,0)+K130+L130,IF(V130="FBA",I130,J130))</f>
        <v>25</v>
      </c>
      <c r="S130" s="45"/>
      <c r="T130" s="45">
        <f t="shared" si="6"/>
        <v>25</v>
      </c>
      <c r="U130" s="33">
        <f t="shared" si="7"/>
        <v>18.9393939393939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7</v>
      </c>
      <c r="J131" s="32"/>
      <c r="K131" s="33">
        <v>39</v>
      </c>
      <c r="L131" s="33"/>
      <c r="M131" s="33">
        <v>14</v>
      </c>
      <c r="N131" s="33">
        <v>39</v>
      </c>
      <c r="O131" s="33">
        <v>56</v>
      </c>
      <c r="P131" s="33">
        <v>84</v>
      </c>
      <c r="Q131" s="43">
        <v>9.5</v>
      </c>
      <c r="R131" s="44">
        <f>IF($A$1="补货",IF(V131="FBA",I131,0)+K131+L131,IF(V131="FBA",I131,J131))</f>
        <v>7</v>
      </c>
      <c r="S131" s="45"/>
      <c r="T131" s="45">
        <f t="shared" si="6"/>
        <v>7</v>
      </c>
      <c r="U131" s="33">
        <f t="shared" si="7"/>
        <v>5.15789473684211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11</v>
      </c>
      <c r="Q132" s="43">
        <v>0.77</v>
      </c>
      <c r="R132" s="44">
        <f>IF($A$1="补货",IF(V132="FBA",I132,0)+K132+L132,IF(V132="FBA",I132,J132))</f>
        <v>4</v>
      </c>
      <c r="S132" s="45"/>
      <c r="T132" s="45">
        <f t="shared" si="6"/>
        <v>4</v>
      </c>
      <c r="U132" s="33">
        <f t="shared" si="7"/>
        <v>36.3636363636364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8</v>
      </c>
      <c r="P133" s="36">
        <v>17</v>
      </c>
      <c r="Q133" s="341">
        <v>1.48</v>
      </c>
      <c r="R133" s="342">
        <f>IF($A$1="补货",IF(V133="FBA",I133,0)+K133+L133,IF(V133="FBA",I133,J133))</f>
        <v>3</v>
      </c>
      <c r="S133" s="343"/>
      <c r="T133" s="343">
        <f t="shared" si="6"/>
        <v>3</v>
      </c>
      <c r="U133" s="36">
        <f t="shared" si="7"/>
        <v>14.1891891891892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4</v>
      </c>
      <c r="J134" s="32"/>
      <c r="K134" s="33">
        <v>-7</v>
      </c>
      <c r="L134" s="33"/>
      <c r="M134" s="33">
        <v>5</v>
      </c>
      <c r="N134" s="33">
        <v>15</v>
      </c>
      <c r="O134" s="33">
        <v>21</v>
      </c>
      <c r="P134" s="33">
        <v>21</v>
      </c>
      <c r="Q134" s="408">
        <v>2.86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9.79020979020979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8</v>
      </c>
      <c r="O135" s="36">
        <v>15</v>
      </c>
      <c r="P135" s="36">
        <v>15</v>
      </c>
      <c r="Q135" s="341">
        <v>1.62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21.6049382716049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210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2</v>
      </c>
      <c r="O141" s="39">
        <v>3</v>
      </c>
      <c r="P141" s="39">
        <v>3</v>
      </c>
      <c r="Q141" s="48">
        <v>0.44</v>
      </c>
      <c r="R141" s="342">
        <f>IF($A$1="补货",IF(V141="FBA",I141,0)+K141+L141,IF(V141="FBA",I141,J141))</f>
        <v>2</v>
      </c>
      <c r="S141" s="50"/>
      <c r="T141" s="50">
        <f t="shared" si="6"/>
        <v>2</v>
      </c>
      <c r="U141" s="39">
        <f t="shared" si="7"/>
        <v>31.8181818181818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/>
      <c r="P155" s="36">
        <v>2</v>
      </c>
      <c r="Q155" s="341">
        <v>0.03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1</v>
      </c>
      <c r="S159" s="45"/>
      <c r="T159" s="45">
        <f t="shared" si="8"/>
        <v>1</v>
      </c>
      <c r="U159" s="33">
        <f t="shared" si="9"/>
        <v>24.1379310344828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/>
      <c r="P162" s="36">
        <v>1</v>
      </c>
      <c r="Q162" s="341">
        <v>0.02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1050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200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 t="str">
        <f t="shared" si="9"/>
        <v>-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18</v>
      </c>
      <c r="S172" s="45"/>
      <c r="T172" s="45">
        <f t="shared" ref="T172:T203" si="10">R172+S172</f>
        <v>18</v>
      </c>
      <c r="U172" s="33">
        <f t="shared" ref="U172:U203" si="11">IF(Q172&gt;0,T172/Q172*7,"-")</f>
        <v>466.666666666667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700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3733.33333333333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1691.66666666667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2</v>
      </c>
      <c r="Q181" s="341">
        <v>0.07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1400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6</v>
      </c>
      <c r="P183" s="338">
        <v>9</v>
      </c>
      <c r="Q183" s="357">
        <v>0.56</v>
      </c>
      <c r="R183" s="354">
        <f>IF($A$1="补货",IF(V183="FBA",I183,0)+K183+L183,IF(V183="FBA",I183,J183))</f>
        <v>2</v>
      </c>
      <c r="S183" s="355"/>
      <c r="T183" s="355">
        <f t="shared" si="10"/>
        <v>2</v>
      </c>
      <c r="U183" s="335">
        <f t="shared" si="11"/>
        <v>25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700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2</v>
      </c>
      <c r="S193" s="50"/>
      <c r="T193" s="50">
        <f t="shared" si="10"/>
        <v>2</v>
      </c>
      <c r="U193" s="39">
        <f t="shared" si="11"/>
        <v>33.3333333333333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/>
      <c r="O195" s="39">
        <v>1</v>
      </c>
      <c r="P195" s="39">
        <v>1</v>
      </c>
      <c r="Q195" s="48">
        <v>0.05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1820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1</v>
      </c>
      <c r="K198" s="407">
        <v>15</v>
      </c>
      <c r="L198" s="407"/>
      <c r="M198" s="407">
        <v>1</v>
      </c>
      <c r="N198" s="407">
        <v>2</v>
      </c>
      <c r="O198" s="407">
        <v>6</v>
      </c>
      <c r="P198" s="407">
        <v>9</v>
      </c>
      <c r="Q198" s="409">
        <v>0.64</v>
      </c>
      <c r="R198" s="345">
        <f>IF($A$1="补货",IF(V198="FBA",I198,0)+K198+L198,IF(V198="FBA",I198,J198))</f>
        <v>1</v>
      </c>
      <c r="S198" s="346"/>
      <c r="T198" s="346">
        <f t="shared" si="10"/>
        <v>1</v>
      </c>
      <c r="U198" s="329">
        <f t="shared" si="11"/>
        <v>10.9375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2022-07-18T17:32:17Z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